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DP ELVIA TORRES\ELVIA TORRES\CAPACITACION\CAPACITACION 2014\Publicado\"/>
    </mc:Choice>
  </mc:AlternateContent>
  <bookViews>
    <workbookView xWindow="0" yWindow="0" windowWidth="21600" windowHeight="9735"/>
  </bookViews>
  <sheets>
    <sheet name="PAC_2014" sheetId="1" r:id="rId1"/>
  </sheets>
  <definedNames>
    <definedName name="_xlnm._FilterDatabase" localSheetId="0" hidden="1">PAC_2014!$A$7:$AC$30</definedName>
    <definedName name="_xlnm.Print_Area" localSheetId="0">PAC_2014!$A$1:$AA$34</definedName>
    <definedName name="_xlnm.Print_Titles" localSheetId="0">PAC_2014!$1:$7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3" i="1" l="1"/>
  <c r="Z33" i="1"/>
  <c r="Y33" i="1"/>
  <c r="X33" i="1"/>
  <c r="W33" i="1"/>
  <c r="V33" i="1"/>
  <c r="U33" i="1"/>
  <c r="T32" i="1"/>
  <c r="S32" i="1"/>
  <c r="T31" i="1"/>
  <c r="T33" i="1" s="1"/>
  <c r="S31" i="1"/>
  <c r="S33" i="1" s="1"/>
  <c r="R31" i="1"/>
  <c r="R33" i="1" s="1"/>
  <c r="Q31" i="1"/>
  <c r="P31" i="1"/>
  <c r="O31" i="1"/>
  <c r="K31" i="1"/>
  <c r="J31" i="1"/>
  <c r="AC28" i="1"/>
  <c r="AB28" i="1"/>
  <c r="Z28" i="1"/>
  <c r="Y28" i="1"/>
  <c r="X28" i="1"/>
  <c r="V28" i="1"/>
  <c r="U28" i="1"/>
  <c r="T28" i="1"/>
  <c r="Q28" i="1"/>
  <c r="K28" i="1"/>
  <c r="J28" i="1"/>
  <c r="I28" i="1"/>
  <c r="F28" i="1"/>
  <c r="E28" i="1"/>
  <c r="R27" i="1"/>
  <c r="AA27" i="1" s="1"/>
  <c r="L27" i="1"/>
  <c r="M27" i="1" s="1"/>
  <c r="AA26" i="1"/>
  <c r="N26" i="1"/>
  <c r="L26" i="1"/>
  <c r="AA25" i="1"/>
  <c r="N25" i="1"/>
  <c r="L25" i="1"/>
  <c r="M25" i="1" s="1"/>
  <c r="AA24" i="1"/>
  <c r="L24" i="1"/>
  <c r="M24" i="1" s="1"/>
  <c r="H24" i="1"/>
  <c r="AA23" i="1"/>
  <c r="M23" i="1"/>
  <c r="L23" i="1"/>
  <c r="AA22" i="1"/>
  <c r="L22" i="1"/>
  <c r="H22" i="1"/>
  <c r="M22" i="1" s="1"/>
  <c r="O21" i="1"/>
  <c r="O28" i="1" s="1"/>
  <c r="L21" i="1"/>
  <c r="M21" i="1" s="1"/>
  <c r="AA20" i="1"/>
  <c r="L20" i="1"/>
  <c r="H20" i="1"/>
  <c r="M20" i="1" s="1"/>
  <c r="W19" i="1"/>
  <c r="S19" i="1"/>
  <c r="P19" i="1"/>
  <c r="L19" i="1"/>
  <c r="H19" i="1"/>
  <c r="M19" i="1" s="1"/>
  <c r="W18" i="1"/>
  <c r="W28" i="1" s="1"/>
  <c r="S18" i="1"/>
  <c r="P18" i="1"/>
  <c r="L18" i="1"/>
  <c r="H18" i="1"/>
  <c r="M18" i="1" s="1"/>
  <c r="P17" i="1"/>
  <c r="AA17" i="1" s="1"/>
  <c r="L17" i="1"/>
  <c r="H17" i="1"/>
  <c r="H28" i="1" s="1"/>
  <c r="AA16" i="1"/>
  <c r="L16" i="1"/>
  <c r="M16" i="1" s="1"/>
  <c r="AA15" i="1"/>
  <c r="N15" i="1"/>
  <c r="L15" i="1"/>
  <c r="AA14" i="1"/>
  <c r="L14" i="1"/>
  <c r="M14" i="1" s="1"/>
  <c r="AA13" i="1"/>
  <c r="N13" i="1"/>
  <c r="L13" i="1"/>
  <c r="M13" i="1" s="1"/>
  <c r="AA12" i="1"/>
  <c r="N12" i="1"/>
  <c r="L12" i="1"/>
  <c r="M12" i="1" s="1"/>
  <c r="AA11" i="1"/>
  <c r="N11" i="1"/>
  <c r="L11" i="1"/>
  <c r="M11" i="1" s="1"/>
  <c r="AA10" i="1"/>
  <c r="N10" i="1"/>
  <c r="L10" i="1"/>
  <c r="M10" i="1" s="1"/>
  <c r="AA9" i="1"/>
  <c r="N9" i="1"/>
  <c r="L9" i="1"/>
  <c r="M9" i="1" s="1"/>
  <c r="AA8" i="1"/>
  <c r="N8" i="1"/>
  <c r="L8" i="1"/>
  <c r="M8" i="1" s="1"/>
  <c r="AA7" i="1"/>
  <c r="M17" i="1" l="1"/>
  <c r="AA18" i="1"/>
  <c r="AA28" i="1"/>
  <c r="S28" i="1"/>
  <c r="AA19" i="1"/>
  <c r="AA21" i="1"/>
  <c r="N27" i="1"/>
  <c r="N28" i="1" s="1"/>
  <c r="M15" i="1"/>
  <c r="M26" i="1"/>
  <c r="M28" i="1" s="1"/>
  <c r="R28" i="1"/>
  <c r="L28" i="1"/>
  <c r="P28" i="1"/>
  <c r="N7" i="1" l="1"/>
</calcChain>
</file>

<file path=xl/comments1.xml><?xml version="1.0" encoding="utf-8"?>
<comments xmlns="http://schemas.openxmlformats.org/spreadsheetml/2006/main">
  <authors>
    <author>Joel Torres Venegas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Joel Torres Venegas:</t>
        </r>
        <r>
          <rPr>
            <sz val="9"/>
            <color indexed="81"/>
            <rFont val="Tahoma"/>
            <family val="2"/>
          </rPr>
          <t xml:space="preserve">
HABILITACION PEDAGOGICA PARA MULTIPLICADORES EN SEGURIDAD SOCIAL</t>
        </r>
      </text>
    </comment>
  </commentList>
</comments>
</file>

<file path=xl/sharedStrings.xml><?xml version="1.0" encoding="utf-8"?>
<sst xmlns="http://schemas.openxmlformats.org/spreadsheetml/2006/main" count="109" uniqueCount="72">
  <si>
    <t>COORDINACIÓN ADMINISTRATIVA</t>
  </si>
  <si>
    <t>DEPARTAMENTO DE ADMINISTRACIÓN Y DESARROLLO DE PERSONAL</t>
  </si>
  <si>
    <t>TIPO DE CAPACIDAD</t>
  </si>
  <si>
    <t>MODALIDAD</t>
  </si>
  <si>
    <t>PARTICIPANTES</t>
  </si>
  <si>
    <t xml:space="preserve">TOTAL </t>
  </si>
  <si>
    <t>COSTO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</si>
  <si>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</si>
  <si>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</si>
  <si>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</si>
  <si>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</si>
  <si>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</si>
  <si>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</si>
  <si>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</si>
  <si>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</si>
  <si>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</si>
  <si>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</si>
  <si>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>NOV.</t>
  </si>
  <si>
    <t>DIC.</t>
  </si>
  <si>
    <t>TOTALES</t>
  </si>
  <si>
    <t>No.</t>
  </si>
  <si>
    <t>TIPO DE ACCIÓN</t>
  </si>
  <si>
    <t>NOMBRE DEL CURSO</t>
  </si>
  <si>
    <t>PRESENCIAL</t>
  </si>
  <si>
    <t>A 
DISTANCIA</t>
  </si>
  <si>
    <t>ACCIÓN  PARA</t>
  </si>
  <si>
    <t>HORAS</t>
  </si>
  <si>
    <t>MS</t>
  </si>
  <si>
    <t>MM</t>
  </si>
  <si>
    <t>OP</t>
  </si>
  <si>
    <t>SUMA</t>
  </si>
  <si>
    <t>VISIÓN DEL SERVIDOR PÚBLICO</t>
  </si>
  <si>
    <t>CONFERENCIA</t>
  </si>
  <si>
    <t>DERECHOS HUMANOS</t>
  </si>
  <si>
    <t>FORTALECIMIENTO AL DESEMPEÑO</t>
  </si>
  <si>
    <t>ÉTICA PÚBLICA</t>
  </si>
  <si>
    <t>CURSO</t>
  </si>
  <si>
    <t>CURSO EN LÍNEA CONCEPTOS BÁSICOS DE DERECHOS HUMANOS</t>
  </si>
  <si>
    <t>GERENCIALES</t>
  </si>
  <si>
    <t>VISIÓN ESTRATÉGICA Y ORIENTACIÓN A RESULTADOS</t>
  </si>
  <si>
    <t>TÉCNICAS TRANSVERSALES</t>
  </si>
  <si>
    <t>CURSO BÁSICO E INTERMEDIO DEL IDIOMA INGLÉS ANGLO</t>
  </si>
  <si>
    <t>DÍA INTERNACIONAL DE LA MUJER, INFORMACIÓN GENERAL Y CONCIENTIZACIÓN EN MATERIA DE TRATA DE PERSONAS</t>
  </si>
  <si>
    <t>ORTOGRAFÍA Y REDACCIÓN BÁSICA</t>
  </si>
  <si>
    <t>INGLÉS INTERMEDIO-AVANZADO</t>
  </si>
  <si>
    <t>CONTROL Y COMBATE DE INCENDIOS BÁSICO EN CAMPO</t>
  </si>
  <si>
    <t>TÉCNICAS ESPECÍFICAS</t>
  </si>
  <si>
    <t>MAESTRÍA EN FINANZAS CORPORATIVAS</t>
  </si>
  <si>
    <t>DESARROLLO</t>
  </si>
  <si>
    <t>MAESTRÍA EN FINANZAS</t>
  </si>
  <si>
    <t>MAESTRÍA EN DESARROLLO DEL POTENCIAL HUMANO Y ORGANIZACIONAL</t>
  </si>
  <si>
    <t>MAESTRÍA EN ADMINISTRACIÓN DE NEGOCIOS</t>
  </si>
  <si>
    <t>MISCELÁNEA FISCAL 2014</t>
  </si>
  <si>
    <t>PRESUPUESTO GUBERNAMENTAL</t>
  </si>
  <si>
    <t>PRESUPUESTO Y RESPONSABILIDAD HACENDARIA  Y SU REGLAMENTO</t>
  </si>
  <si>
    <t>ACTUALIZACIÓN</t>
  </si>
  <si>
    <t>SEGURIDAD SOCIAL: APROVECHAMIENTO DE LOS SEGUROS, PRESTACIONES Y SERVICIOS (ISSSTE)</t>
  </si>
  <si>
    <t>CULTURA DE LA PREVENCIÓN (ISSSTE)</t>
  </si>
  <si>
    <t>CURSO DE ADMINPAQ</t>
  </si>
  <si>
    <t>CURSO DE CONPAQI</t>
  </si>
  <si>
    <t>ELABORÓ</t>
  </si>
  <si>
    <t xml:space="preserve">                   REVISÓ</t>
  </si>
  <si>
    <t>AUTORIZÓ</t>
  </si>
  <si>
    <t>Lic. Elvia Amalia Torres Morales</t>
  </si>
  <si>
    <t>Lic. Miguel González Ramírez</t>
  </si>
  <si>
    <t>Lic. Basilio González Núñez</t>
  </si>
  <si>
    <t>Jefa del Departamento de Administración
 y Desarrollo de Personal</t>
  </si>
  <si>
    <t xml:space="preserve">               Director Administrativo</t>
  </si>
  <si>
    <t>Director Administrativo</t>
  </si>
  <si>
    <t>Presidente de la CONASAMI</t>
  </si>
  <si>
    <t>PROGRAMACIÓN Y CLASIFICACIÓN DE LA CAPACITACIÓN 2014</t>
  </si>
  <si>
    <t xml:space="preserve">MAESTRÍA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</si>
</sst>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rgb="FF0000FF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gradientFill degree="90">
        <stop position="0">
          <color theme="0"/>
        </stop>
        <stop position="1">
          <color rgb="FFFF66FF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1" fontId="1" fillId="2" borderId="0" xfId="1" applyNumberFormat="1" applyFont="1" applyFill="1" applyAlignment="1">
      <alignment horizontal="center"/>
    </xf>
    <xf numFmtId="164" fontId="1" fillId="2" borderId="0" xfId="1" applyNumberFormat="1" applyFont="1" applyFill="1" applyAlignment="1">
      <alignment horizontal="right"/>
    </xf>
    <xf numFmtId="0" fontId="1" fillId="2" borderId="0" xfId="1" applyFont="1" applyFill="1" applyAlignment="1">
      <alignment horizontal="right"/>
    </xf>
    <xf numFmtId="0" fontId="1" fillId="2" borderId="0" xfId="1" applyFont="1" applyFill="1" applyBorder="1"/>
    <xf numFmtId="3" fontId="1" fillId="2" borderId="0" xfId="1" applyNumberFormat="1" applyFont="1" applyFill="1" applyAlignment="1">
      <alignment horizontal="right"/>
    </xf>
    <xf numFmtId="4" fontId="1" fillId="2" borderId="0" xfId="1" applyNumberFormat="1" applyFont="1" applyFill="1" applyBorder="1" applyAlignment="1">
      <alignment horizontal="right" vertical="center"/>
    </xf>
    <xf numFmtId="0" fontId="1" fillId="2" borderId="0" xfId="1" applyFont="1" applyFill="1" applyAlignment="1">
      <alignment horizontal="left"/>
    </xf>
    <xf numFmtId="4" fontId="1" fillId="2" borderId="0" xfId="1" applyNumberFormat="1" applyFont="1" applyFill="1"/>
    <xf numFmtId="0" fontId="1" fillId="2" borderId="0" xfId="1" applyFont="1" applyFill="1" applyAlignment="1">
      <alignment horizontal="center" wrapText="1"/>
    </xf>
    <xf numFmtId="1" fontId="3" fillId="3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right" vertical="center"/>
    </xf>
    <xf numFmtId="4" fontId="1" fillId="0" borderId="1" xfId="1" applyNumberFormat="1" applyFont="1" applyFill="1" applyBorder="1" applyAlignment="1">
      <alignment horizontal="right" vertical="center"/>
    </xf>
    <xf numFmtId="0" fontId="4" fillId="4" borderId="6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>
      <alignment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1" fontId="1" fillId="2" borderId="1" xfId="1" applyNumberFormat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1" fontId="1" fillId="2" borderId="0" xfId="1" applyNumberFormat="1" applyFont="1" applyFill="1" applyBorder="1" applyAlignment="1">
      <alignment horizontal="center" vertical="center" wrapText="1"/>
    </xf>
    <xf numFmtId="164" fontId="1" fillId="2" borderId="0" xfId="1" applyNumberFormat="1" applyFont="1" applyFill="1" applyBorder="1" applyAlignment="1">
      <alignment vertical="center" wrapText="1"/>
    </xf>
    <xf numFmtId="4" fontId="1" fillId="2" borderId="0" xfId="1" applyNumberFormat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right"/>
    </xf>
    <xf numFmtId="4" fontId="1" fillId="2" borderId="0" xfId="1" applyNumberFormat="1" applyFont="1" applyFill="1" applyBorder="1" applyAlignment="1">
      <alignment horizontal="right"/>
    </xf>
    <xf numFmtId="4" fontId="1" fillId="2" borderId="0" xfId="1" applyNumberFormat="1" applyFont="1" applyFill="1" applyBorder="1"/>
    <xf numFmtId="3" fontId="1" fillId="2" borderId="0" xfId="1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0" fontId="1" fillId="2" borderId="0" xfId="1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vertical="center" wrapText="1"/>
    </xf>
    <xf numFmtId="0" fontId="1" fillId="2" borderId="8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right"/>
    </xf>
    <xf numFmtId="0" fontId="1" fillId="2" borderId="8" xfId="1" applyFont="1" applyFill="1" applyBorder="1" applyAlignment="1">
      <alignment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7" fillId="2" borderId="0" xfId="1" applyFont="1" applyFill="1" applyBorder="1"/>
    <xf numFmtId="0" fontId="7" fillId="2" borderId="0" xfId="1" applyFont="1" applyFill="1" applyBorder="1" applyAlignment="1">
      <alignment horizontal="center"/>
    </xf>
    <xf numFmtId="1" fontId="7" fillId="2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right"/>
    </xf>
    <xf numFmtId="0" fontId="7" fillId="2" borderId="0" xfId="1" applyFont="1" applyFill="1" applyBorder="1" applyAlignment="1">
      <alignment horizontal="right" vertical="center" wrapText="1"/>
    </xf>
    <xf numFmtId="0" fontId="7" fillId="2" borderId="0" xfId="1" applyFont="1" applyFill="1" applyBorder="1" applyAlignment="1">
      <alignment vertical="center" wrapText="1"/>
    </xf>
    <xf numFmtId="0" fontId="7" fillId="2" borderId="0" xfId="1" applyFont="1" applyFill="1"/>
    <xf numFmtId="0" fontId="7" fillId="2" borderId="0" xfId="1" applyFont="1" applyFill="1" applyBorder="1" applyAlignment="1">
      <alignment horizontal="center" vertical="top"/>
    </xf>
    <xf numFmtId="0" fontId="7" fillId="2" borderId="0" xfId="1" applyFont="1" applyFill="1" applyBorder="1" applyAlignment="1">
      <alignment vertical="top"/>
    </xf>
    <xf numFmtId="1" fontId="1" fillId="2" borderId="0" xfId="1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top"/>
    </xf>
    <xf numFmtId="0" fontId="4" fillId="7" borderId="2" xfId="1" applyFont="1" applyFill="1" applyBorder="1" applyAlignment="1">
      <alignment horizontal="center" vertical="center" textRotation="255" wrapText="1"/>
    </xf>
    <xf numFmtId="0" fontId="4" fillId="7" borderId="5" xfId="1" applyFont="1" applyFill="1" applyBorder="1" applyAlignment="1">
      <alignment horizontal="center" vertical="center" textRotation="255" wrapText="1"/>
    </xf>
    <xf numFmtId="0" fontId="4" fillId="7" borderId="7" xfId="1" applyFont="1" applyFill="1" applyBorder="1" applyAlignment="1">
      <alignment horizontal="center" vertical="center" textRotation="255" wrapText="1"/>
    </xf>
    <xf numFmtId="0" fontId="1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textRotation="255" wrapText="1"/>
    </xf>
    <xf numFmtId="0" fontId="4" fillId="8" borderId="1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/>
    </xf>
    <xf numFmtId="1" fontId="4" fillId="8" borderId="1" xfId="1" applyNumberFormat="1" applyFont="1" applyFill="1" applyBorder="1" applyAlignment="1">
      <alignment horizontal="center" vertical="center"/>
    </xf>
    <xf numFmtId="164" fontId="4" fillId="8" borderId="1" xfId="1" applyNumberFormat="1" applyFont="1" applyFill="1" applyBorder="1" applyAlignment="1">
      <alignment horizontal="center" vertical="center"/>
    </xf>
    <xf numFmtId="4" fontId="4" fillId="8" borderId="1" xfId="1" applyNumberFormat="1" applyFont="1" applyFill="1" applyBorder="1" applyAlignment="1">
      <alignment horizontal="center" vertical="center"/>
    </xf>
    <xf numFmtId="4" fontId="4" fillId="8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3</xdr:col>
      <xdr:colOff>590550</xdr:colOff>
      <xdr:row>4</xdr:row>
      <xdr:rowOff>9525</xdr:rowOff>
    </xdr:to>
    <xdr:pic>
      <xdr:nvPicPr>
        <xdr:cNvPr id="35" name="Picture 69" descr="membCNSM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190" b="57845"/>
        <a:stretch>
          <a:fillRect/>
        </a:stretch>
      </xdr:blipFill>
      <xdr:spPr bwMode="auto">
        <a:xfrm>
          <a:off x="152400" y="19050"/>
          <a:ext cx="25336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33</xdr:row>
      <xdr:rowOff>38100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95500" y="10963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33</xdr:row>
      <xdr:rowOff>38100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95500" y="10963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33</xdr:row>
      <xdr:rowOff>38100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95500" y="10963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33</xdr:row>
      <xdr:rowOff>38100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95500" y="10963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33</xdr:row>
      <xdr:rowOff>38100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95500" y="10963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33</xdr:row>
      <xdr:rowOff>38100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95500" y="10963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33</xdr:row>
      <xdr:rowOff>38100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95500" y="10963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33</xdr:row>
      <xdr:rowOff>38100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95500" y="10963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33</xdr:row>
      <xdr:rowOff>38100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95500" y="10963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33</xdr:row>
      <xdr:rowOff>38100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95500" y="10963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33</xdr:row>
      <xdr:rowOff>38100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95500" y="10963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76200</xdr:colOff>
      <xdr:row>33</xdr:row>
      <xdr:rowOff>38100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95500" y="109632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8715375" y="10963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34</xdr:row>
      <xdr:rowOff>0</xdr:rowOff>
    </xdr:to>
    <xdr:sp macro="" textlink="">
      <xdr:nvSpPr>
        <xdr:cNvPr id="36" name="Text Box 21"/>
        <xdr:cNvSpPr txBox="1">
          <a:spLocks noChangeArrowheads="1"/>
        </xdr:cNvSpPr>
      </xdr:nvSpPr>
      <xdr:spPr bwMode="auto">
        <a:xfrm>
          <a:off x="5343525" y="110775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34</xdr:row>
      <xdr:rowOff>0</xdr:rowOff>
    </xdr:to>
    <xdr:sp macro="" textlink="">
      <xdr:nvSpPr>
        <xdr:cNvPr id="37" name="Text Box 22"/>
        <xdr:cNvSpPr txBox="1">
          <a:spLocks noChangeArrowheads="1"/>
        </xdr:cNvSpPr>
      </xdr:nvSpPr>
      <xdr:spPr bwMode="auto">
        <a:xfrm>
          <a:off x="5343525" y="110775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34</xdr:row>
      <xdr:rowOff>0</xdr:rowOff>
    </xdr:to>
    <xdr:sp macro="" textlink="">
      <xdr:nvSpPr>
        <xdr:cNvPr id="38" name="Text Box 23"/>
        <xdr:cNvSpPr txBox="1">
          <a:spLocks noChangeArrowheads="1"/>
        </xdr:cNvSpPr>
      </xdr:nvSpPr>
      <xdr:spPr bwMode="auto">
        <a:xfrm>
          <a:off x="5343525" y="110775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34</xdr:row>
      <xdr:rowOff>0</xdr:rowOff>
    </xdr:to>
    <xdr:sp macro="" textlink="">
      <xdr:nvSpPr>
        <xdr:cNvPr id="39" name="Text Box 24"/>
        <xdr:cNvSpPr txBox="1">
          <a:spLocks noChangeArrowheads="1"/>
        </xdr:cNvSpPr>
      </xdr:nvSpPr>
      <xdr:spPr bwMode="auto">
        <a:xfrm>
          <a:off x="5343525" y="110775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34</xdr:row>
      <xdr:rowOff>0</xdr:rowOff>
    </xdr:to>
    <xdr:sp macro="" textlink="">
      <xdr:nvSpPr>
        <xdr:cNvPr id="40" name="Text Box 25"/>
        <xdr:cNvSpPr txBox="1">
          <a:spLocks noChangeArrowheads="1"/>
        </xdr:cNvSpPr>
      </xdr:nvSpPr>
      <xdr:spPr bwMode="auto">
        <a:xfrm>
          <a:off x="5343525" y="110775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34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5343525" y="110775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34</xdr:row>
      <xdr:rowOff>0</xdr:rowOff>
    </xdr:to>
    <xdr:sp macro="" textlink="">
      <xdr:nvSpPr>
        <xdr:cNvPr id="42" name="Text Box 27"/>
        <xdr:cNvSpPr txBox="1">
          <a:spLocks noChangeArrowheads="1"/>
        </xdr:cNvSpPr>
      </xdr:nvSpPr>
      <xdr:spPr bwMode="auto">
        <a:xfrm>
          <a:off x="5343525" y="110775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34</xdr:row>
      <xdr:rowOff>0</xdr:rowOff>
    </xdr:to>
    <xdr:sp macro="" textlink="">
      <xdr:nvSpPr>
        <xdr:cNvPr id="43" name="Text Box 28"/>
        <xdr:cNvSpPr txBox="1">
          <a:spLocks noChangeArrowheads="1"/>
        </xdr:cNvSpPr>
      </xdr:nvSpPr>
      <xdr:spPr bwMode="auto">
        <a:xfrm>
          <a:off x="5343525" y="110775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34</xdr:row>
      <xdr:rowOff>0</xdr:rowOff>
    </xdr:to>
    <xdr:sp macro="" textlink="">
      <xdr:nvSpPr>
        <xdr:cNvPr id="44" name="Text Box 29"/>
        <xdr:cNvSpPr txBox="1">
          <a:spLocks noChangeArrowheads="1"/>
        </xdr:cNvSpPr>
      </xdr:nvSpPr>
      <xdr:spPr bwMode="auto">
        <a:xfrm>
          <a:off x="5343525" y="110775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34</xdr:row>
      <xdr:rowOff>0</xdr:rowOff>
    </xdr:to>
    <xdr:sp macro="" textlink="">
      <xdr:nvSpPr>
        <xdr:cNvPr id="45" name="Text Box 30"/>
        <xdr:cNvSpPr txBox="1">
          <a:spLocks noChangeArrowheads="1"/>
        </xdr:cNvSpPr>
      </xdr:nvSpPr>
      <xdr:spPr bwMode="auto">
        <a:xfrm>
          <a:off x="5343525" y="110775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34</xdr:row>
      <xdr:rowOff>0</xdr:rowOff>
    </xdr:to>
    <xdr:sp macro="" textlink="">
      <xdr:nvSpPr>
        <xdr:cNvPr id="46" name="Text Box 31"/>
        <xdr:cNvSpPr txBox="1">
          <a:spLocks noChangeArrowheads="1"/>
        </xdr:cNvSpPr>
      </xdr:nvSpPr>
      <xdr:spPr bwMode="auto">
        <a:xfrm>
          <a:off x="5343525" y="110775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34</xdr:row>
      <xdr:rowOff>0</xdr:rowOff>
    </xdr:to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5343525" y="110775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40"/>
  <sheetViews>
    <sheetView tabSelected="1" topLeftCell="E25" zoomScale="90" zoomScaleNormal="90" workbookViewId="0">
      <selection activeCell="D35" sqref="D35:F35"/>
    </sheetView>
  </sheetViews>
  <sheetFormatPr baseColWidth="10" defaultColWidth="0" defaultRowHeight="30" customHeight="1" zeroHeight="1" x14ac:dyDescent="0.2"/>
  <cols>
    <col min="1" max="1" width="3.7109375" style="2" customWidth="1"/>
    <col min="2" max="2" width="12.85546875" style="2" customWidth="1"/>
    <col min="3" max="3" width="14.85546875" style="2" customWidth="1"/>
    <col min="4" max="4" width="41.5703125" style="13" customWidth="1"/>
    <col min="5" max="5" width="7.140625" style="2" customWidth="1"/>
    <col min="6" max="6" width="6.5703125" style="2" customWidth="1"/>
    <col min="7" max="7" width="17" style="4" customWidth="1"/>
    <col min="8" max="8" width="6.140625" style="2" customWidth="1"/>
    <col min="9" max="9" width="3.28515625" style="2" customWidth="1"/>
    <col min="10" max="10" width="5.5703125" style="5" customWidth="1"/>
    <col min="11" max="13" width="6" style="5" customWidth="1"/>
    <col min="14" max="14" width="11.28515625" style="6" hidden="1" customWidth="1"/>
    <col min="15" max="15" width="10.140625" style="7" bestFit="1" customWidth="1"/>
    <col min="16" max="16" width="10.85546875" style="7" customWidth="1"/>
    <col min="17" max="17" width="9.7109375" style="7" customWidth="1"/>
    <col min="18" max="18" width="12.42578125" style="1" customWidth="1"/>
    <col min="19" max="19" width="11.5703125" style="1" customWidth="1"/>
    <col min="20" max="20" width="11.7109375" style="1" customWidth="1"/>
    <col min="21" max="21" width="10.85546875" style="1" customWidth="1"/>
    <col min="22" max="22" width="10.5703125" style="1" customWidth="1"/>
    <col min="23" max="23" width="9.85546875" style="1" customWidth="1"/>
    <col min="24" max="25" width="10.85546875" style="1" customWidth="1"/>
    <col min="26" max="26" width="11.42578125" style="1" customWidth="1"/>
    <col min="27" max="27" width="14.7109375" style="9" customWidth="1"/>
    <col min="28" max="16384" width="11.42578125" style="1" hidden="1"/>
  </cols>
  <sheetData>
    <row r="1" spans="1:27" ht="21" customHeight="1" x14ac:dyDescent="0.2">
      <c r="A1" s="1"/>
      <c r="D1" s="2"/>
      <c r="E1" s="3" t="s">
        <v>0</v>
      </c>
      <c r="T1" s="8"/>
    </row>
    <row r="2" spans="1:27" ht="20.25" customHeight="1" x14ac:dyDescent="0.2">
      <c r="A2" s="1"/>
      <c r="D2" s="2"/>
      <c r="E2" s="3" t="s">
        <v>1</v>
      </c>
      <c r="T2" s="10"/>
    </row>
    <row r="3" spans="1:27" ht="20.25" customHeight="1" x14ac:dyDescent="0.2">
      <c r="A3" s="1"/>
      <c r="D3" s="2"/>
      <c r="E3" s="3" t="s">
        <v>70</v>
      </c>
      <c r="T3" s="8"/>
    </row>
    <row r="4" spans="1:27" ht="20.25" customHeight="1" x14ac:dyDescent="0.2">
      <c r="A4" s="1"/>
      <c r="D4" s="2"/>
      <c r="E4" s="11"/>
      <c r="I4" s="5"/>
      <c r="T4" s="12"/>
    </row>
    <row r="5" spans="1:27" ht="7.5" customHeight="1" x14ac:dyDescent="0.2">
      <c r="A5" s="11"/>
    </row>
    <row r="6" spans="1:27" ht="11.25" customHeight="1" x14ac:dyDescent="0.2">
      <c r="A6" s="77" t="s">
        <v>2</v>
      </c>
      <c r="B6" s="77"/>
      <c r="C6" s="77"/>
      <c r="D6" s="77"/>
      <c r="E6" s="78" t="s">
        <v>3</v>
      </c>
      <c r="F6" s="78"/>
      <c r="G6" s="14"/>
      <c r="H6" s="14"/>
      <c r="I6" s="79" t="s">
        <v>4</v>
      </c>
      <c r="J6" s="79"/>
      <c r="K6" s="79"/>
      <c r="L6" s="79"/>
      <c r="M6" s="14" t="s">
        <v>5</v>
      </c>
      <c r="N6" s="15" t="s">
        <v>6</v>
      </c>
      <c r="O6" s="16" t="s">
        <v>7</v>
      </c>
      <c r="P6" s="16" t="s">
        <v>8</v>
      </c>
      <c r="Q6" s="16" t="s">
        <v>9</v>
      </c>
      <c r="R6" s="16" t="s">
        <v>10</v>
      </c>
      <c r="S6" s="16" t="s">
        <v>11</v>
      </c>
      <c r="T6" s="16" t="s">
        <v>12</v>
      </c>
      <c r="U6" s="16" t="s">
        <v>13</v>
      </c>
      <c r="V6" s="16" t="s">
        <v>14</v>
      </c>
      <c r="W6" s="16" t="s">
        <v>15</v>
      </c>
      <c r="X6" s="16" t="s">
        <v>16</v>
      </c>
      <c r="Y6" s="16" t="s">
        <v>17</v>
      </c>
      <c r="Z6" s="16" t="s">
        <v>18</v>
      </c>
      <c r="AA6" s="16" t="s">
        <v>19</v>
      </c>
    </row>
    <row r="7" spans="1:27" s="91" customFormat="1" ht="27" customHeight="1" x14ac:dyDescent="0.2">
      <c r="A7" s="83" t="s">
        <v>20</v>
      </c>
      <c r="B7" s="83" t="s">
        <v>2</v>
      </c>
      <c r="C7" s="83" t="s">
        <v>21</v>
      </c>
      <c r="D7" s="84" t="s">
        <v>22</v>
      </c>
      <c r="E7" s="85" t="s">
        <v>23</v>
      </c>
      <c r="F7" s="85" t="s">
        <v>24</v>
      </c>
      <c r="G7" s="86" t="s">
        <v>25</v>
      </c>
      <c r="H7" s="87" t="s">
        <v>26</v>
      </c>
      <c r="I7" s="87" t="s">
        <v>27</v>
      </c>
      <c r="J7" s="88" t="s">
        <v>28</v>
      </c>
      <c r="K7" s="88" t="s">
        <v>29</v>
      </c>
      <c r="L7" s="88" t="s">
        <v>30</v>
      </c>
      <c r="M7" s="88" t="s">
        <v>26</v>
      </c>
      <c r="N7" s="89">
        <f>SUM(N8:N27)</f>
        <v>50200</v>
      </c>
      <c r="O7" s="90">
        <v>11070</v>
      </c>
      <c r="P7" s="90">
        <v>19926</v>
      </c>
      <c r="Q7" s="90">
        <v>19926</v>
      </c>
      <c r="R7" s="90">
        <v>19926</v>
      </c>
      <c r="S7" s="90">
        <v>19926</v>
      </c>
      <c r="T7" s="90">
        <v>19926</v>
      </c>
      <c r="U7" s="90">
        <v>19926</v>
      </c>
      <c r="V7" s="90">
        <v>19926</v>
      </c>
      <c r="W7" s="90">
        <v>19926</v>
      </c>
      <c r="X7" s="90">
        <v>19926</v>
      </c>
      <c r="Y7" s="90">
        <v>19926</v>
      </c>
      <c r="Z7" s="90">
        <v>11069</v>
      </c>
      <c r="AA7" s="90">
        <f>SUM(O7:Z7)</f>
        <v>221399</v>
      </c>
    </row>
    <row r="8" spans="1:27" s="12" customFormat="1" ht="32.450000000000003" customHeight="1" x14ac:dyDescent="0.2">
      <c r="A8" s="18">
        <v>1</v>
      </c>
      <c r="B8" s="80" t="s">
        <v>31</v>
      </c>
      <c r="C8" s="19" t="s">
        <v>32</v>
      </c>
      <c r="D8" s="20" t="s">
        <v>33</v>
      </c>
      <c r="E8" s="21">
        <v>1</v>
      </c>
      <c r="F8" s="22"/>
      <c r="G8" s="23" t="s">
        <v>34</v>
      </c>
      <c r="H8" s="22">
        <v>3</v>
      </c>
      <c r="I8" s="22">
        <v>1</v>
      </c>
      <c r="J8" s="24">
        <v>18</v>
      </c>
      <c r="K8" s="24">
        <v>41</v>
      </c>
      <c r="L8" s="24">
        <f t="shared" ref="L8:L27" si="0">+I8+J8+K8</f>
        <v>60</v>
      </c>
      <c r="M8" s="24">
        <f t="shared" ref="M8:M27" si="1">+H8*L8</f>
        <v>180</v>
      </c>
      <c r="N8" s="25">
        <f t="shared" ref="N8:N27" si="2">SUM(O8:Z8)</f>
        <v>0</v>
      </c>
      <c r="O8" s="26"/>
      <c r="P8" s="26"/>
      <c r="Q8" s="26"/>
      <c r="R8" s="26"/>
      <c r="S8" s="26"/>
      <c r="T8" s="26">
        <v>0</v>
      </c>
      <c r="U8" s="26"/>
      <c r="V8" s="26"/>
      <c r="W8" s="26"/>
      <c r="X8" s="26"/>
      <c r="Y8" s="26"/>
      <c r="Z8" s="26"/>
      <c r="AA8" s="26">
        <f>SUM(O8:Z8)</f>
        <v>0</v>
      </c>
    </row>
    <row r="9" spans="1:27" s="12" customFormat="1" ht="27.75" customHeight="1" x14ac:dyDescent="0.2">
      <c r="A9" s="18">
        <v>2</v>
      </c>
      <c r="B9" s="81"/>
      <c r="C9" s="19" t="s">
        <v>32</v>
      </c>
      <c r="D9" s="20" t="s">
        <v>35</v>
      </c>
      <c r="E9" s="21">
        <v>1</v>
      </c>
      <c r="F9" s="22"/>
      <c r="G9" s="23" t="s">
        <v>34</v>
      </c>
      <c r="H9" s="22">
        <v>1</v>
      </c>
      <c r="I9" s="22">
        <v>1</v>
      </c>
      <c r="J9" s="24">
        <v>18</v>
      </c>
      <c r="K9" s="24">
        <v>41</v>
      </c>
      <c r="L9" s="24">
        <f t="shared" si="0"/>
        <v>60</v>
      </c>
      <c r="M9" s="24">
        <f t="shared" si="1"/>
        <v>60</v>
      </c>
      <c r="N9" s="25">
        <f t="shared" si="2"/>
        <v>0</v>
      </c>
      <c r="O9" s="26"/>
      <c r="P9" s="26"/>
      <c r="Q9" s="26"/>
      <c r="R9" s="26">
        <v>0</v>
      </c>
      <c r="S9" s="26"/>
      <c r="T9" s="26"/>
      <c r="U9" s="26"/>
      <c r="V9" s="26"/>
      <c r="W9" s="26"/>
      <c r="X9" s="26"/>
      <c r="Y9" s="26"/>
      <c r="Z9" s="26"/>
      <c r="AA9" s="26">
        <f t="shared" ref="AA9:AA27" si="3">SUM(O9:Z9)</f>
        <v>0</v>
      </c>
    </row>
    <row r="10" spans="1:27" s="12" customFormat="1" ht="30.75" customHeight="1" x14ac:dyDescent="0.2">
      <c r="A10" s="18">
        <v>3</v>
      </c>
      <c r="B10" s="81"/>
      <c r="C10" s="27" t="s">
        <v>36</v>
      </c>
      <c r="D10" s="20" t="s">
        <v>37</v>
      </c>
      <c r="E10" s="21"/>
      <c r="F10" s="22">
        <v>1</v>
      </c>
      <c r="G10" s="23" t="s">
        <v>34</v>
      </c>
      <c r="H10" s="22">
        <v>40</v>
      </c>
      <c r="I10" s="22"/>
      <c r="J10" s="24">
        <v>4</v>
      </c>
      <c r="K10" s="24">
        <v>8</v>
      </c>
      <c r="L10" s="24">
        <f t="shared" si="0"/>
        <v>12</v>
      </c>
      <c r="M10" s="24">
        <f t="shared" si="1"/>
        <v>480</v>
      </c>
      <c r="N10" s="25">
        <f t="shared" si="2"/>
        <v>0</v>
      </c>
      <c r="O10" s="26"/>
      <c r="P10" s="26"/>
      <c r="Q10" s="26">
        <v>0</v>
      </c>
      <c r="R10" s="26">
        <v>0</v>
      </c>
      <c r="S10" s="26"/>
      <c r="T10" s="26"/>
      <c r="U10" s="26"/>
      <c r="V10" s="26"/>
      <c r="W10" s="26"/>
      <c r="X10" s="26"/>
      <c r="Y10" s="26"/>
      <c r="Z10" s="26"/>
      <c r="AA10" s="26">
        <f t="shared" ref="AA10" si="4">SUM(O10:Z10)</f>
        <v>0</v>
      </c>
    </row>
    <row r="11" spans="1:27" s="12" customFormat="1" ht="42" customHeight="1" x14ac:dyDescent="0.2">
      <c r="A11" s="18">
        <v>4</v>
      </c>
      <c r="B11" s="28" t="s">
        <v>38</v>
      </c>
      <c r="C11" s="29" t="s">
        <v>36</v>
      </c>
      <c r="D11" s="20" t="s">
        <v>39</v>
      </c>
      <c r="E11" s="21">
        <v>1</v>
      </c>
      <c r="F11" s="22"/>
      <c r="G11" s="23" t="s">
        <v>34</v>
      </c>
      <c r="H11" s="22">
        <v>15</v>
      </c>
      <c r="I11" s="22">
        <v>1</v>
      </c>
      <c r="J11" s="24">
        <v>18</v>
      </c>
      <c r="K11" s="24"/>
      <c r="L11" s="24">
        <f t="shared" si="0"/>
        <v>19</v>
      </c>
      <c r="M11" s="24">
        <f t="shared" si="1"/>
        <v>285</v>
      </c>
      <c r="N11" s="25">
        <f t="shared" si="2"/>
        <v>18000</v>
      </c>
      <c r="O11" s="26"/>
      <c r="P11" s="26"/>
      <c r="Q11" s="26"/>
      <c r="R11" s="26"/>
      <c r="S11" s="26"/>
      <c r="T11" s="26">
        <v>18000</v>
      </c>
      <c r="U11" s="26"/>
      <c r="V11" s="26"/>
      <c r="W11" s="26"/>
      <c r="X11" s="26"/>
      <c r="Y11" s="26"/>
      <c r="Z11" s="26"/>
      <c r="AA11" s="26">
        <f t="shared" si="3"/>
        <v>18000</v>
      </c>
    </row>
    <row r="12" spans="1:27" s="12" customFormat="1" ht="31.9" customHeight="1" x14ac:dyDescent="0.2">
      <c r="A12" s="18">
        <v>5</v>
      </c>
      <c r="B12" s="82" t="s">
        <v>40</v>
      </c>
      <c r="C12" s="30" t="s">
        <v>36</v>
      </c>
      <c r="D12" s="20" t="s">
        <v>41</v>
      </c>
      <c r="E12" s="21">
        <v>1</v>
      </c>
      <c r="F12" s="22"/>
      <c r="G12" s="23" t="s">
        <v>34</v>
      </c>
      <c r="H12" s="22">
        <v>67</v>
      </c>
      <c r="I12" s="22"/>
      <c r="J12" s="24"/>
      <c r="K12" s="24">
        <v>1</v>
      </c>
      <c r="L12" s="24">
        <f t="shared" si="0"/>
        <v>1</v>
      </c>
      <c r="M12" s="24">
        <f t="shared" si="1"/>
        <v>67</v>
      </c>
      <c r="N12" s="25">
        <f t="shared" si="2"/>
        <v>9000</v>
      </c>
      <c r="O12" s="26"/>
      <c r="P12" s="26"/>
      <c r="Q12" s="26">
        <v>3000</v>
      </c>
      <c r="R12" s="26"/>
      <c r="S12" s="26">
        <v>1500</v>
      </c>
      <c r="T12" s="26"/>
      <c r="U12" s="26">
        <v>1500</v>
      </c>
      <c r="V12" s="26"/>
      <c r="W12" s="26">
        <v>1500</v>
      </c>
      <c r="X12" s="26"/>
      <c r="Y12" s="26">
        <v>1500</v>
      </c>
      <c r="Z12" s="26"/>
      <c r="AA12" s="26">
        <f t="shared" si="3"/>
        <v>9000</v>
      </c>
    </row>
    <row r="13" spans="1:27" s="12" customFormat="1" ht="51" customHeight="1" x14ac:dyDescent="0.2">
      <c r="A13" s="18">
        <v>6</v>
      </c>
      <c r="B13" s="82"/>
      <c r="C13" s="30" t="s">
        <v>36</v>
      </c>
      <c r="D13" s="20" t="s">
        <v>42</v>
      </c>
      <c r="E13" s="21">
        <v>1</v>
      </c>
      <c r="F13" s="22"/>
      <c r="G13" s="23" t="s">
        <v>34</v>
      </c>
      <c r="H13" s="22">
        <v>2</v>
      </c>
      <c r="I13" s="22">
        <v>1</v>
      </c>
      <c r="J13" s="24">
        <v>5</v>
      </c>
      <c r="K13" s="24">
        <v>15</v>
      </c>
      <c r="L13" s="24">
        <f t="shared" si="0"/>
        <v>21</v>
      </c>
      <c r="M13" s="24">
        <f t="shared" si="1"/>
        <v>42</v>
      </c>
      <c r="N13" s="25">
        <f t="shared" si="2"/>
        <v>0</v>
      </c>
      <c r="O13" s="26"/>
      <c r="P13" s="26"/>
      <c r="Q13" s="26">
        <v>0</v>
      </c>
      <c r="R13" s="26"/>
      <c r="S13" s="26"/>
      <c r="T13" s="26"/>
      <c r="U13" s="26"/>
      <c r="V13" s="26"/>
      <c r="W13" s="26"/>
      <c r="X13" s="26"/>
      <c r="Y13" s="26"/>
      <c r="Z13" s="26"/>
      <c r="AA13" s="26">
        <f t="shared" si="3"/>
        <v>0</v>
      </c>
    </row>
    <row r="14" spans="1:27" s="12" customFormat="1" ht="31.5" customHeight="1" x14ac:dyDescent="0.2">
      <c r="A14" s="18">
        <v>7</v>
      </c>
      <c r="B14" s="82"/>
      <c r="C14" s="31" t="s">
        <v>36</v>
      </c>
      <c r="D14" s="20" t="s">
        <v>43</v>
      </c>
      <c r="E14" s="21">
        <v>1</v>
      </c>
      <c r="F14" s="22"/>
      <c r="G14" s="23" t="s">
        <v>34</v>
      </c>
      <c r="H14" s="22">
        <v>20</v>
      </c>
      <c r="I14" s="22"/>
      <c r="J14" s="24">
        <v>4</v>
      </c>
      <c r="K14" s="24">
        <v>11</v>
      </c>
      <c r="L14" s="24">
        <f t="shared" si="0"/>
        <v>15</v>
      </c>
      <c r="M14" s="24">
        <f t="shared" si="1"/>
        <v>300</v>
      </c>
      <c r="N14" s="25"/>
      <c r="O14" s="26"/>
      <c r="P14" s="26"/>
      <c r="Q14" s="26"/>
      <c r="R14" s="26"/>
      <c r="S14" s="26"/>
      <c r="T14" s="26"/>
      <c r="U14" s="26"/>
      <c r="V14" s="26">
        <v>17400</v>
      </c>
      <c r="W14" s="26"/>
      <c r="X14" s="26"/>
      <c r="Y14" s="26"/>
      <c r="Z14" s="26"/>
      <c r="AA14" s="26">
        <f t="shared" si="3"/>
        <v>17400</v>
      </c>
    </row>
    <row r="15" spans="1:27" s="12" customFormat="1" ht="31.5" customHeight="1" x14ac:dyDescent="0.2">
      <c r="A15" s="18">
        <v>8</v>
      </c>
      <c r="B15" s="82"/>
      <c r="C15" s="31" t="s">
        <v>36</v>
      </c>
      <c r="D15" s="20" t="s">
        <v>44</v>
      </c>
      <c r="E15" s="21">
        <v>1</v>
      </c>
      <c r="F15" s="22"/>
      <c r="G15" s="23" t="s">
        <v>34</v>
      </c>
      <c r="H15" s="22">
        <v>20</v>
      </c>
      <c r="I15" s="22"/>
      <c r="J15" s="24">
        <v>2</v>
      </c>
      <c r="K15" s="24">
        <v>4</v>
      </c>
      <c r="L15" s="24">
        <f t="shared" si="0"/>
        <v>6</v>
      </c>
      <c r="M15" s="24">
        <f t="shared" si="1"/>
        <v>120</v>
      </c>
      <c r="N15" s="25">
        <f t="shared" si="2"/>
        <v>9744</v>
      </c>
      <c r="O15" s="26"/>
      <c r="P15" s="26"/>
      <c r="Q15" s="26"/>
      <c r="R15" s="26"/>
      <c r="S15" s="26"/>
      <c r="T15" s="26"/>
      <c r="U15" s="26"/>
      <c r="V15" s="26"/>
      <c r="W15" s="26">
        <v>9744</v>
      </c>
      <c r="X15" s="26"/>
      <c r="Y15" s="26"/>
      <c r="Z15" s="26"/>
      <c r="AA15" s="26">
        <f t="shared" si="3"/>
        <v>9744</v>
      </c>
    </row>
    <row r="16" spans="1:27" s="12" customFormat="1" ht="31.5" customHeight="1" x14ac:dyDescent="0.2">
      <c r="A16" s="18">
        <v>9</v>
      </c>
      <c r="B16" s="82"/>
      <c r="C16" s="31" t="s">
        <v>36</v>
      </c>
      <c r="D16" s="20" t="s">
        <v>45</v>
      </c>
      <c r="E16" s="21">
        <v>1</v>
      </c>
      <c r="F16" s="22"/>
      <c r="G16" s="23" t="s">
        <v>34</v>
      </c>
      <c r="H16" s="22">
        <v>7</v>
      </c>
      <c r="I16" s="22"/>
      <c r="J16" s="24">
        <v>2</v>
      </c>
      <c r="K16" s="24">
        <v>28</v>
      </c>
      <c r="L16" s="24">
        <f t="shared" si="0"/>
        <v>30</v>
      </c>
      <c r="M16" s="24">
        <f t="shared" si="1"/>
        <v>210</v>
      </c>
      <c r="N16" s="25"/>
      <c r="O16" s="26"/>
      <c r="P16" s="26"/>
      <c r="Q16" s="26"/>
      <c r="R16" s="26"/>
      <c r="S16" s="26"/>
      <c r="T16" s="26">
        <v>32000</v>
      </c>
      <c r="U16" s="26"/>
      <c r="V16" s="26"/>
      <c r="W16" s="26"/>
      <c r="X16" s="26"/>
      <c r="Y16" s="26"/>
      <c r="Z16" s="26"/>
      <c r="AA16" s="26">
        <f t="shared" si="3"/>
        <v>32000</v>
      </c>
    </row>
    <row r="17" spans="1:29" s="34" customFormat="1" ht="32.25" customHeight="1" x14ac:dyDescent="0.2">
      <c r="A17" s="18">
        <v>10</v>
      </c>
      <c r="B17" s="74" t="s">
        <v>46</v>
      </c>
      <c r="C17" s="32" t="s">
        <v>71</v>
      </c>
      <c r="D17" s="20" t="s">
        <v>47</v>
      </c>
      <c r="E17" s="21">
        <v>1</v>
      </c>
      <c r="F17" s="33"/>
      <c r="G17" s="23" t="s">
        <v>48</v>
      </c>
      <c r="H17" s="22">
        <f>48*3</f>
        <v>144</v>
      </c>
      <c r="I17" s="22"/>
      <c r="J17" s="24">
        <v>1</v>
      </c>
      <c r="K17" s="24"/>
      <c r="L17" s="24">
        <f t="shared" si="0"/>
        <v>1</v>
      </c>
      <c r="M17" s="24">
        <f t="shared" si="1"/>
        <v>144</v>
      </c>
      <c r="N17" s="25"/>
      <c r="O17" s="26"/>
      <c r="P17" s="26">
        <f>1200+1248</f>
        <v>2448</v>
      </c>
      <c r="Q17" s="26">
        <v>1248</v>
      </c>
      <c r="R17" s="26">
        <v>1248</v>
      </c>
      <c r="S17" s="26">
        <v>1248</v>
      </c>
      <c r="T17" s="26">
        <v>1248</v>
      </c>
      <c r="U17" s="26">
        <v>1248</v>
      </c>
      <c r="V17" s="26">
        <v>1248</v>
      </c>
      <c r="W17" s="26">
        <v>1248</v>
      </c>
      <c r="X17" s="26">
        <v>1248</v>
      </c>
      <c r="Y17" s="26">
        <v>1248</v>
      </c>
      <c r="Z17" s="26">
        <v>1248</v>
      </c>
      <c r="AA17" s="26">
        <f t="shared" si="3"/>
        <v>14928</v>
      </c>
    </row>
    <row r="18" spans="1:29" s="34" customFormat="1" ht="32.25" customHeight="1" x14ac:dyDescent="0.2">
      <c r="A18" s="18">
        <v>11</v>
      </c>
      <c r="B18" s="75"/>
      <c r="C18" s="32" t="s">
        <v>71</v>
      </c>
      <c r="D18" s="20" t="s">
        <v>49</v>
      </c>
      <c r="E18" s="21">
        <v>1</v>
      </c>
      <c r="F18" s="33"/>
      <c r="G18" s="23" t="s">
        <v>48</v>
      </c>
      <c r="H18" s="22">
        <f>(12*3)+(12*6.5)</f>
        <v>114</v>
      </c>
      <c r="I18" s="22"/>
      <c r="J18" s="24"/>
      <c r="K18" s="24">
        <v>1</v>
      </c>
      <c r="L18" s="24">
        <f t="shared" si="0"/>
        <v>1</v>
      </c>
      <c r="M18" s="24">
        <f t="shared" si="1"/>
        <v>114</v>
      </c>
      <c r="N18" s="25"/>
      <c r="O18" s="26"/>
      <c r="P18" s="26">
        <f>1250+1250+215</f>
        <v>2715</v>
      </c>
      <c r="Q18" s="26">
        <v>1250</v>
      </c>
      <c r="R18" s="26">
        <v>1250</v>
      </c>
      <c r="S18" s="26">
        <f>215+1250</f>
        <v>1465</v>
      </c>
      <c r="T18" s="26">
        <v>1250</v>
      </c>
      <c r="U18" s="26">
        <v>1250</v>
      </c>
      <c r="V18" s="26">
        <v>1250</v>
      </c>
      <c r="W18" s="26">
        <f>215+1250</f>
        <v>1465</v>
      </c>
      <c r="X18" s="26">
        <v>1250</v>
      </c>
      <c r="Y18" s="26">
        <v>1250</v>
      </c>
      <c r="Z18" s="26">
        <v>1250</v>
      </c>
      <c r="AA18" s="26">
        <f t="shared" si="3"/>
        <v>15645</v>
      </c>
    </row>
    <row r="19" spans="1:29" s="34" customFormat="1" ht="32.25" customHeight="1" x14ac:dyDescent="0.2">
      <c r="A19" s="18">
        <v>12</v>
      </c>
      <c r="B19" s="75"/>
      <c r="C19" s="32" t="s">
        <v>71</v>
      </c>
      <c r="D19" s="20" t="s">
        <v>50</v>
      </c>
      <c r="E19" s="21">
        <v>1</v>
      </c>
      <c r="F19" s="33"/>
      <c r="G19" s="23" t="s">
        <v>48</v>
      </c>
      <c r="H19" s="22">
        <f>(12*6.5)</f>
        <v>78</v>
      </c>
      <c r="I19" s="22"/>
      <c r="J19" s="24">
        <v>1</v>
      </c>
      <c r="K19" s="24"/>
      <c r="L19" s="24">
        <f t="shared" si="0"/>
        <v>1</v>
      </c>
      <c r="M19" s="24">
        <f t="shared" si="1"/>
        <v>78</v>
      </c>
      <c r="N19" s="25"/>
      <c r="O19" s="26"/>
      <c r="P19" s="26">
        <f>1625*2+215</f>
        <v>3465</v>
      </c>
      <c r="Q19" s="26">
        <v>1625</v>
      </c>
      <c r="R19" s="26">
        <v>1625</v>
      </c>
      <c r="S19" s="26">
        <f>(430/2)+1625</f>
        <v>1840</v>
      </c>
      <c r="T19" s="26">
        <v>1625</v>
      </c>
      <c r="U19" s="26">
        <v>1625</v>
      </c>
      <c r="V19" s="26">
        <v>1625</v>
      </c>
      <c r="W19" s="26">
        <f>(430/2)+1625</f>
        <v>1840</v>
      </c>
      <c r="X19" s="26">
        <v>1625</v>
      </c>
      <c r="Y19" s="26">
        <v>1625</v>
      </c>
      <c r="Z19" s="26">
        <v>1625</v>
      </c>
      <c r="AA19" s="26">
        <f t="shared" si="3"/>
        <v>20145</v>
      </c>
    </row>
    <row r="20" spans="1:29" s="34" customFormat="1" ht="32.25" customHeight="1" x14ac:dyDescent="0.2">
      <c r="A20" s="18">
        <v>13</v>
      </c>
      <c r="B20" s="75"/>
      <c r="C20" s="32" t="s">
        <v>71</v>
      </c>
      <c r="D20" s="20" t="s">
        <v>51</v>
      </c>
      <c r="E20" s="21">
        <v>1</v>
      </c>
      <c r="F20" s="33"/>
      <c r="G20" s="23" t="s">
        <v>48</v>
      </c>
      <c r="H20" s="22">
        <f>(12*6.5)</f>
        <v>78</v>
      </c>
      <c r="I20" s="22"/>
      <c r="J20" s="24"/>
      <c r="K20" s="24">
        <v>1</v>
      </c>
      <c r="L20" s="24">
        <f t="shared" si="0"/>
        <v>1</v>
      </c>
      <c r="M20" s="24">
        <f t="shared" si="1"/>
        <v>78</v>
      </c>
      <c r="N20" s="25"/>
      <c r="O20" s="26"/>
      <c r="P20" s="26"/>
      <c r="Q20" s="26"/>
      <c r="R20" s="26"/>
      <c r="S20" s="26">
        <v>1625</v>
      </c>
      <c r="T20" s="26">
        <v>1625</v>
      </c>
      <c r="U20" s="26">
        <v>1625</v>
      </c>
      <c r="V20" s="26">
        <v>1625</v>
      </c>
      <c r="W20" s="26">
        <v>1625</v>
      </c>
      <c r="X20" s="26">
        <v>1625</v>
      </c>
      <c r="Y20" s="26">
        <v>1625</v>
      </c>
      <c r="Z20" s="26">
        <v>1625</v>
      </c>
      <c r="AA20" s="26">
        <f t="shared" si="3"/>
        <v>13000</v>
      </c>
    </row>
    <row r="21" spans="1:29" s="34" customFormat="1" ht="32.25" customHeight="1" x14ac:dyDescent="0.2">
      <c r="A21" s="18">
        <v>14</v>
      </c>
      <c r="B21" s="75"/>
      <c r="C21" s="32" t="s">
        <v>36</v>
      </c>
      <c r="D21" s="20" t="s">
        <v>52</v>
      </c>
      <c r="E21" s="21">
        <v>1</v>
      </c>
      <c r="F21" s="33"/>
      <c r="G21" s="23" t="s">
        <v>34</v>
      </c>
      <c r="H21" s="22">
        <v>5</v>
      </c>
      <c r="I21" s="22"/>
      <c r="J21" s="24">
        <v>2</v>
      </c>
      <c r="K21" s="24"/>
      <c r="L21" s="24">
        <f t="shared" si="0"/>
        <v>2</v>
      </c>
      <c r="M21" s="24">
        <f t="shared" si="1"/>
        <v>10</v>
      </c>
      <c r="N21" s="25"/>
      <c r="O21" s="26">
        <f>870*2</f>
        <v>1740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>
        <f t="shared" si="3"/>
        <v>1740</v>
      </c>
    </row>
    <row r="22" spans="1:29" s="34" customFormat="1" ht="32.25" customHeight="1" x14ac:dyDescent="0.2">
      <c r="A22" s="18">
        <v>15</v>
      </c>
      <c r="B22" s="75"/>
      <c r="C22" s="32" t="s">
        <v>36</v>
      </c>
      <c r="D22" s="20" t="s">
        <v>53</v>
      </c>
      <c r="E22" s="21">
        <v>1</v>
      </c>
      <c r="F22" s="33"/>
      <c r="G22" s="23" t="s">
        <v>34</v>
      </c>
      <c r="H22" s="22">
        <f>6*5</f>
        <v>30</v>
      </c>
      <c r="I22" s="22"/>
      <c r="J22" s="24">
        <v>1</v>
      </c>
      <c r="K22" s="24"/>
      <c r="L22" s="24">
        <f t="shared" si="0"/>
        <v>1</v>
      </c>
      <c r="M22" s="24">
        <f t="shared" si="1"/>
        <v>30</v>
      </c>
      <c r="N22" s="25"/>
      <c r="O22" s="26"/>
      <c r="P22" s="26"/>
      <c r="Q22" s="26"/>
      <c r="R22" s="26"/>
      <c r="S22" s="26">
        <v>0</v>
      </c>
      <c r="T22" s="26"/>
      <c r="U22" s="26"/>
      <c r="V22" s="26"/>
      <c r="W22" s="26"/>
      <c r="X22" s="26"/>
      <c r="Y22" s="26"/>
      <c r="Z22" s="26"/>
      <c r="AA22" s="26">
        <f t="shared" si="3"/>
        <v>0</v>
      </c>
    </row>
    <row r="23" spans="1:29" s="34" customFormat="1" ht="32.25" customHeight="1" x14ac:dyDescent="0.2">
      <c r="A23" s="18">
        <v>16</v>
      </c>
      <c r="B23" s="75"/>
      <c r="C23" s="32" t="s">
        <v>36</v>
      </c>
      <c r="D23" s="20" t="s">
        <v>54</v>
      </c>
      <c r="E23" s="21">
        <v>1</v>
      </c>
      <c r="F23" s="33"/>
      <c r="G23" s="23" t="s">
        <v>55</v>
      </c>
      <c r="H23" s="22">
        <v>21</v>
      </c>
      <c r="I23" s="22"/>
      <c r="J23" s="24">
        <v>8</v>
      </c>
      <c r="K23" s="24">
        <v>12</v>
      </c>
      <c r="L23" s="24">
        <f t="shared" si="0"/>
        <v>20</v>
      </c>
      <c r="M23" s="24">
        <f t="shared" si="1"/>
        <v>420</v>
      </c>
      <c r="N23" s="25"/>
      <c r="O23" s="26"/>
      <c r="P23" s="26"/>
      <c r="Q23" s="26"/>
      <c r="R23" s="26"/>
      <c r="S23" s="26"/>
      <c r="T23" s="26">
        <v>25000</v>
      </c>
      <c r="U23" s="26"/>
      <c r="V23" s="26"/>
      <c r="W23" s="26"/>
      <c r="X23" s="26"/>
      <c r="Y23" s="26"/>
      <c r="Z23" s="26"/>
      <c r="AA23" s="26">
        <f t="shared" si="3"/>
        <v>25000</v>
      </c>
    </row>
    <row r="24" spans="1:29" s="34" customFormat="1" ht="44.25" customHeight="1" x14ac:dyDescent="0.2">
      <c r="A24" s="18">
        <v>17</v>
      </c>
      <c r="B24" s="75"/>
      <c r="C24" s="32" t="s">
        <v>36</v>
      </c>
      <c r="D24" s="20" t="s">
        <v>56</v>
      </c>
      <c r="E24" s="21">
        <v>1</v>
      </c>
      <c r="F24" s="33"/>
      <c r="G24" s="23" t="s">
        <v>34</v>
      </c>
      <c r="H24" s="22">
        <f>5*5</f>
        <v>25</v>
      </c>
      <c r="I24" s="22"/>
      <c r="J24" s="24"/>
      <c r="K24" s="24">
        <v>2</v>
      </c>
      <c r="L24" s="24">
        <f t="shared" si="0"/>
        <v>2</v>
      </c>
      <c r="M24" s="24">
        <f t="shared" si="1"/>
        <v>50</v>
      </c>
      <c r="N24" s="25"/>
      <c r="O24" s="26"/>
      <c r="P24" s="26"/>
      <c r="Q24" s="26"/>
      <c r="R24" s="26">
        <v>0</v>
      </c>
      <c r="S24" s="26"/>
      <c r="T24" s="26"/>
      <c r="U24" s="26"/>
      <c r="V24" s="26"/>
      <c r="W24" s="26"/>
      <c r="X24" s="26"/>
      <c r="Y24" s="26"/>
      <c r="Z24" s="26"/>
      <c r="AA24" s="26">
        <f t="shared" si="3"/>
        <v>0</v>
      </c>
    </row>
    <row r="25" spans="1:29" s="34" customFormat="1" ht="32.25" customHeight="1" x14ac:dyDescent="0.2">
      <c r="A25" s="18">
        <v>18</v>
      </c>
      <c r="B25" s="75"/>
      <c r="C25" s="32" t="s">
        <v>36</v>
      </c>
      <c r="D25" s="20" t="s">
        <v>57</v>
      </c>
      <c r="E25" s="21">
        <v>1</v>
      </c>
      <c r="F25" s="33"/>
      <c r="G25" s="23" t="s">
        <v>34</v>
      </c>
      <c r="H25" s="22">
        <v>25</v>
      </c>
      <c r="I25" s="22"/>
      <c r="J25" s="24"/>
      <c r="K25" s="24">
        <v>2</v>
      </c>
      <c r="L25" s="24">
        <f t="shared" si="0"/>
        <v>2</v>
      </c>
      <c r="M25" s="24">
        <f t="shared" si="1"/>
        <v>50</v>
      </c>
      <c r="N25" s="25">
        <f t="shared" si="2"/>
        <v>0</v>
      </c>
      <c r="O25" s="26"/>
      <c r="P25" s="26"/>
      <c r="Q25" s="26"/>
      <c r="R25" s="26"/>
      <c r="S25" s="26"/>
      <c r="T25" s="26">
        <v>0</v>
      </c>
      <c r="U25" s="26"/>
      <c r="V25" s="26"/>
      <c r="W25" s="26"/>
      <c r="X25" s="26"/>
      <c r="Y25" s="26"/>
      <c r="Z25" s="26"/>
      <c r="AA25" s="26">
        <f t="shared" si="3"/>
        <v>0</v>
      </c>
    </row>
    <row r="26" spans="1:29" s="34" customFormat="1" ht="32.25" customHeight="1" x14ac:dyDescent="0.2">
      <c r="A26" s="18">
        <v>19</v>
      </c>
      <c r="B26" s="75"/>
      <c r="C26" s="32" t="s">
        <v>36</v>
      </c>
      <c r="D26" s="20" t="s">
        <v>58</v>
      </c>
      <c r="E26" s="21">
        <v>1</v>
      </c>
      <c r="F26" s="33"/>
      <c r="G26" s="23" t="s">
        <v>34</v>
      </c>
      <c r="H26" s="22">
        <v>4</v>
      </c>
      <c r="I26" s="22"/>
      <c r="J26" s="24">
        <v>3</v>
      </c>
      <c r="K26" s="24">
        <v>9</v>
      </c>
      <c r="L26" s="24">
        <f t="shared" si="0"/>
        <v>12</v>
      </c>
      <c r="M26" s="24">
        <f t="shared" si="1"/>
        <v>48</v>
      </c>
      <c r="N26" s="25">
        <f t="shared" si="2"/>
        <v>0</v>
      </c>
      <c r="O26" s="26">
        <v>0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f t="shared" si="3"/>
        <v>0</v>
      </c>
    </row>
    <row r="27" spans="1:29" s="34" customFormat="1" ht="19.899999999999999" customHeight="1" x14ac:dyDescent="0.2">
      <c r="A27" s="18">
        <v>20</v>
      </c>
      <c r="B27" s="76"/>
      <c r="C27" s="32" t="s">
        <v>36</v>
      </c>
      <c r="D27" s="20" t="s">
        <v>59</v>
      </c>
      <c r="E27" s="21">
        <v>1</v>
      </c>
      <c r="F27" s="33"/>
      <c r="G27" s="23" t="s">
        <v>55</v>
      </c>
      <c r="H27" s="22">
        <v>4</v>
      </c>
      <c r="I27" s="22"/>
      <c r="J27" s="24">
        <v>1</v>
      </c>
      <c r="K27" s="24">
        <v>3</v>
      </c>
      <c r="L27" s="24">
        <f t="shared" si="0"/>
        <v>4</v>
      </c>
      <c r="M27" s="24">
        <f t="shared" si="1"/>
        <v>16</v>
      </c>
      <c r="N27" s="25">
        <f t="shared" si="2"/>
        <v>13455.999999999998</v>
      </c>
      <c r="O27" s="26"/>
      <c r="P27" s="26"/>
      <c r="Q27" s="26"/>
      <c r="R27" s="26">
        <f>11600*1.16</f>
        <v>13455.999999999998</v>
      </c>
      <c r="S27" s="26"/>
      <c r="T27" s="26">
        <v>0</v>
      </c>
      <c r="U27" s="26"/>
      <c r="V27" s="26"/>
      <c r="W27" s="26"/>
      <c r="X27" s="26"/>
      <c r="Y27" s="26"/>
      <c r="Z27" s="26"/>
      <c r="AA27" s="26">
        <f t="shared" si="3"/>
        <v>13455.999999999998</v>
      </c>
    </row>
    <row r="28" spans="1:29" s="34" customFormat="1" ht="24" customHeight="1" x14ac:dyDescent="0.2">
      <c r="A28" s="35"/>
      <c r="B28" s="35"/>
      <c r="C28" s="35"/>
      <c r="D28" s="36" t="s">
        <v>30</v>
      </c>
      <c r="E28" s="18">
        <f>SUM(E8:E27)</f>
        <v>19</v>
      </c>
      <c r="F28" s="18">
        <f>SUM(F8:F27)</f>
        <v>1</v>
      </c>
      <c r="G28" s="17"/>
      <c r="H28" s="37">
        <f>SUM(H8:H27)</f>
        <v>703</v>
      </c>
      <c r="I28" s="37">
        <f t="shared" ref="I28:N28" si="5">SUM(I8:I27)</f>
        <v>4</v>
      </c>
      <c r="J28" s="37">
        <f t="shared" si="5"/>
        <v>88</v>
      </c>
      <c r="K28" s="37">
        <f t="shared" si="5"/>
        <v>179</v>
      </c>
      <c r="L28" s="37">
        <f t="shared" si="5"/>
        <v>271</v>
      </c>
      <c r="M28" s="37">
        <f t="shared" si="5"/>
        <v>2782</v>
      </c>
      <c r="N28" s="37">
        <f t="shared" si="5"/>
        <v>50200</v>
      </c>
      <c r="O28" s="26">
        <f>SUM(O8:O27)</f>
        <v>1740</v>
      </c>
      <c r="P28" s="26">
        <f t="shared" ref="P28:AC28" si="6">SUM(P8:P27)</f>
        <v>8628</v>
      </c>
      <c r="Q28" s="26">
        <f t="shared" si="6"/>
        <v>7123</v>
      </c>
      <c r="R28" s="26">
        <f t="shared" si="6"/>
        <v>17579</v>
      </c>
      <c r="S28" s="26">
        <f t="shared" si="6"/>
        <v>7678</v>
      </c>
      <c r="T28" s="26">
        <f t="shared" si="6"/>
        <v>80748</v>
      </c>
      <c r="U28" s="26">
        <f t="shared" si="6"/>
        <v>7248</v>
      </c>
      <c r="V28" s="26">
        <f t="shared" si="6"/>
        <v>23148</v>
      </c>
      <c r="W28" s="26">
        <f t="shared" si="6"/>
        <v>17422</v>
      </c>
      <c r="X28" s="26">
        <f t="shared" si="6"/>
        <v>5748</v>
      </c>
      <c r="Y28" s="26">
        <f t="shared" si="6"/>
        <v>7248</v>
      </c>
      <c r="Z28" s="26">
        <f t="shared" si="6"/>
        <v>5748</v>
      </c>
      <c r="AA28" s="26">
        <f t="shared" si="6"/>
        <v>190058</v>
      </c>
      <c r="AB28" s="38">
        <f t="shared" si="6"/>
        <v>0</v>
      </c>
      <c r="AC28" s="38">
        <f t="shared" si="6"/>
        <v>0</v>
      </c>
    </row>
    <row r="29" spans="1:29" s="34" customFormat="1" ht="24" customHeight="1" x14ac:dyDescent="0.2">
      <c r="A29" s="35"/>
      <c r="B29" s="35"/>
      <c r="C29" s="35"/>
      <c r="D29" s="35"/>
      <c r="E29" s="35"/>
      <c r="F29" s="35"/>
      <c r="G29" s="39"/>
      <c r="H29" s="35"/>
      <c r="I29" s="35"/>
      <c r="J29" s="35"/>
      <c r="K29" s="35"/>
      <c r="L29" s="40"/>
      <c r="M29" s="40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9" s="34" customFormat="1" ht="24" customHeight="1" x14ac:dyDescent="0.2">
      <c r="A30" s="35"/>
      <c r="B30" s="35"/>
      <c r="C30" s="35"/>
      <c r="D30" s="35"/>
      <c r="E30" s="35"/>
      <c r="F30" s="35"/>
      <c r="G30" s="39"/>
      <c r="H30" s="35"/>
      <c r="I30" s="35"/>
      <c r="J30" s="35"/>
      <c r="K30" s="35"/>
      <c r="L30" s="35"/>
      <c r="M30" s="40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9" ht="30" hidden="1" customHeight="1" x14ac:dyDescent="0.2">
      <c r="A31" s="43"/>
      <c r="B31" s="43"/>
      <c r="C31" s="43"/>
      <c r="D31" s="44"/>
      <c r="E31" s="43"/>
      <c r="F31" s="43"/>
      <c r="G31" s="45"/>
      <c r="H31" s="43"/>
      <c r="I31" s="43">
        <v>9</v>
      </c>
      <c r="J31" s="46">
        <f>80+2+59+1</f>
        <v>142</v>
      </c>
      <c r="K31" s="46">
        <f>59+144</f>
        <v>203</v>
      </c>
      <c r="L31" s="46"/>
      <c r="M31" s="46"/>
      <c r="N31" s="47"/>
      <c r="O31" s="48" t="e">
        <f>+#REF!+O25</f>
        <v>#REF!</v>
      </c>
      <c r="P31" s="48" t="e">
        <f>+#REF!</f>
        <v>#REF!</v>
      </c>
      <c r="Q31" s="48" t="e">
        <f>+Q13+Q27+#REF!</f>
        <v>#REF!</v>
      </c>
      <c r="R31" s="49" t="e">
        <f>+#REF!+R8+R12+#REF!+R15+#REF!</f>
        <v>#REF!</v>
      </c>
      <c r="S31" s="49" t="e">
        <f>+#REF!+S8+S12+#REF!+S15+#REF!</f>
        <v>#REF!</v>
      </c>
      <c r="T31" s="49" t="e">
        <f>+#REF!+T8+T12+#REF!+T15+#REF!</f>
        <v>#REF!</v>
      </c>
      <c r="U31" s="8"/>
      <c r="V31" s="8"/>
      <c r="W31" s="8"/>
      <c r="X31" s="8"/>
      <c r="Y31" s="8"/>
      <c r="Z31" s="8"/>
      <c r="AA31" s="50"/>
    </row>
    <row r="32" spans="1:29" ht="30" hidden="1" customHeight="1" x14ac:dyDescent="0.2">
      <c r="A32" s="43"/>
      <c r="B32" s="43"/>
      <c r="C32" s="43"/>
      <c r="D32" s="44"/>
      <c r="E32" s="43"/>
      <c r="F32" s="43"/>
      <c r="G32" s="45"/>
      <c r="H32" s="43"/>
      <c r="I32" s="43"/>
      <c r="J32" s="46"/>
      <c r="K32" s="46"/>
      <c r="L32" s="46"/>
      <c r="M32" s="46"/>
      <c r="N32" s="47"/>
      <c r="O32" s="51"/>
      <c r="P32" s="51"/>
      <c r="Q32" s="51"/>
      <c r="R32" s="8">
        <v>3764</v>
      </c>
      <c r="S32" s="8">
        <f>1590+1882+3432</f>
        <v>6904</v>
      </c>
      <c r="T32" s="49">
        <f>2650+1000+2480+744+2072.5</f>
        <v>8946.5</v>
      </c>
      <c r="U32" s="8"/>
      <c r="V32" s="8"/>
      <c r="W32" s="8"/>
      <c r="X32" s="8"/>
      <c r="Y32" s="8"/>
      <c r="Z32" s="8"/>
      <c r="AA32" s="50"/>
    </row>
    <row r="33" spans="1:27" ht="30" hidden="1" customHeight="1" x14ac:dyDescent="0.2">
      <c r="A33" s="43"/>
      <c r="B33" s="43"/>
      <c r="C33" s="43"/>
      <c r="D33" s="44"/>
      <c r="E33" s="43"/>
      <c r="F33" s="43"/>
      <c r="G33" s="45"/>
      <c r="H33" s="43"/>
      <c r="I33" s="43"/>
      <c r="J33" s="46"/>
      <c r="K33" s="46"/>
      <c r="L33" s="46"/>
      <c r="M33" s="46"/>
      <c r="N33" s="47"/>
      <c r="O33" s="51"/>
      <c r="P33" s="51"/>
      <c r="Q33" s="51"/>
      <c r="R33" s="49" t="e">
        <f>+R31-R32</f>
        <v>#REF!</v>
      </c>
      <c r="S33" s="49" t="e">
        <f t="shared" ref="S33:AA33" si="7">+S31-S32</f>
        <v>#REF!</v>
      </c>
      <c r="T33" s="49" t="e">
        <f t="shared" si="7"/>
        <v>#REF!</v>
      </c>
      <c r="U33" s="49">
        <f t="shared" si="7"/>
        <v>0</v>
      </c>
      <c r="V33" s="49">
        <f t="shared" si="7"/>
        <v>0</v>
      </c>
      <c r="W33" s="49">
        <f t="shared" si="7"/>
        <v>0</v>
      </c>
      <c r="X33" s="49">
        <f t="shared" si="7"/>
        <v>0</v>
      </c>
      <c r="Y33" s="49">
        <f t="shared" si="7"/>
        <v>0</v>
      </c>
      <c r="Z33" s="49">
        <f t="shared" si="7"/>
        <v>0</v>
      </c>
      <c r="AA33" s="49">
        <f t="shared" si="7"/>
        <v>0</v>
      </c>
    </row>
    <row r="34" spans="1:27" ht="9" customHeight="1" x14ac:dyDescent="0.2">
      <c r="A34" s="43"/>
      <c r="B34" s="43"/>
      <c r="C34" s="43"/>
      <c r="D34" s="44"/>
      <c r="E34" s="43"/>
      <c r="F34" s="43"/>
      <c r="G34" s="45"/>
      <c r="H34" s="43"/>
      <c r="I34" s="43"/>
      <c r="J34" s="46"/>
      <c r="K34" s="46"/>
      <c r="L34" s="46"/>
      <c r="M34" s="46"/>
      <c r="N34" s="47"/>
      <c r="O34" s="51"/>
      <c r="P34" s="51"/>
      <c r="Q34" s="51"/>
      <c r="R34" s="8"/>
      <c r="S34" s="8"/>
      <c r="T34" s="8"/>
      <c r="U34" s="8"/>
      <c r="V34" s="8"/>
      <c r="W34" s="8"/>
      <c r="X34" s="8"/>
      <c r="Y34" s="8"/>
      <c r="Z34" s="8"/>
      <c r="AA34" s="50"/>
    </row>
    <row r="35" spans="1:27" ht="19.5" customHeight="1" x14ac:dyDescent="0.2">
      <c r="A35" s="8"/>
      <c r="B35" s="8"/>
      <c r="C35" s="43"/>
      <c r="D35" s="69" t="s">
        <v>60</v>
      </c>
      <c r="E35" s="69"/>
      <c r="F35" s="69"/>
      <c r="G35" s="45"/>
      <c r="H35" s="43"/>
      <c r="I35" s="43"/>
      <c r="J35" s="46"/>
      <c r="K35" s="46"/>
      <c r="L35" s="46"/>
      <c r="M35" s="46"/>
      <c r="N35" s="51"/>
      <c r="O35" s="51"/>
      <c r="P35" s="43" t="s">
        <v>61</v>
      </c>
      <c r="Q35" s="8"/>
      <c r="R35" s="52"/>
      <c r="S35" s="8"/>
      <c r="T35" s="52"/>
      <c r="U35" s="52"/>
      <c r="V35" s="52"/>
      <c r="W35" s="52"/>
      <c r="X35" s="43" t="s">
        <v>62</v>
      </c>
      <c r="Y35" s="42"/>
      <c r="Z35" s="8"/>
      <c r="AA35" s="8"/>
    </row>
    <row r="36" spans="1:27" ht="65.25" customHeight="1" x14ac:dyDescent="0.2">
      <c r="A36" s="8"/>
      <c r="B36" s="8"/>
      <c r="C36" s="43"/>
      <c r="D36" s="54"/>
      <c r="E36" s="55"/>
      <c r="F36" s="55"/>
      <c r="G36" s="45"/>
      <c r="H36" s="43"/>
      <c r="I36" s="43"/>
      <c r="J36" s="43"/>
      <c r="K36" s="43"/>
      <c r="L36" s="46"/>
      <c r="M36" s="46"/>
      <c r="N36" s="51"/>
      <c r="O36" s="56"/>
      <c r="P36" s="56"/>
      <c r="Q36" s="56"/>
      <c r="R36" s="56"/>
      <c r="S36" s="51"/>
      <c r="T36" s="51"/>
      <c r="U36" s="51"/>
      <c r="V36" s="53"/>
      <c r="W36" s="57"/>
      <c r="X36" s="58"/>
      <c r="Y36" s="57"/>
      <c r="Z36" s="8"/>
      <c r="AA36" s="8"/>
    </row>
    <row r="37" spans="1:27" s="65" customFormat="1" ht="23.25" customHeight="1" x14ac:dyDescent="0.2">
      <c r="A37" s="59"/>
      <c r="B37" s="59"/>
      <c r="C37" s="60"/>
      <c r="D37" s="70" t="s">
        <v>63</v>
      </c>
      <c r="E37" s="70"/>
      <c r="F37" s="70"/>
      <c r="G37" s="60"/>
      <c r="H37" s="60"/>
      <c r="I37" s="60"/>
      <c r="J37" s="61"/>
      <c r="K37" s="61"/>
      <c r="L37" s="61"/>
      <c r="M37" s="61"/>
      <c r="N37" s="62"/>
      <c r="O37" s="71" t="s">
        <v>64</v>
      </c>
      <c r="P37" s="71"/>
      <c r="Q37" s="71"/>
      <c r="R37" s="71"/>
      <c r="S37" s="59"/>
      <c r="T37" s="63"/>
      <c r="U37" s="64"/>
      <c r="V37" s="64"/>
      <c r="W37" s="71" t="s">
        <v>65</v>
      </c>
      <c r="X37" s="71"/>
      <c r="Y37" s="71"/>
      <c r="Z37" s="59"/>
      <c r="AA37" s="59"/>
    </row>
    <row r="38" spans="1:27" s="65" customFormat="1" ht="35.25" customHeight="1" x14ac:dyDescent="0.2">
      <c r="A38" s="59"/>
      <c r="B38" s="59"/>
      <c r="C38" s="60"/>
      <c r="D38" s="72" t="s">
        <v>66</v>
      </c>
      <c r="E38" s="72"/>
      <c r="F38" s="72"/>
      <c r="G38" s="60"/>
      <c r="H38" s="60"/>
      <c r="I38" s="60"/>
      <c r="J38" s="61"/>
      <c r="K38" s="61"/>
      <c r="L38" s="61"/>
      <c r="M38" s="61"/>
      <c r="N38" s="66" t="s">
        <v>67</v>
      </c>
      <c r="O38" s="73" t="s">
        <v>68</v>
      </c>
      <c r="P38" s="73"/>
      <c r="Q38" s="73"/>
      <c r="R38" s="73"/>
      <c r="S38" s="67"/>
      <c r="T38" s="67"/>
      <c r="U38" s="59"/>
      <c r="V38" s="59"/>
      <c r="W38" s="73" t="s">
        <v>69</v>
      </c>
      <c r="X38" s="73"/>
      <c r="Y38" s="73"/>
      <c r="Z38" s="59"/>
      <c r="AA38" s="59"/>
    </row>
    <row r="39" spans="1:27" ht="30" hidden="1" customHeight="1" x14ac:dyDescent="0.2">
      <c r="A39" s="43"/>
      <c r="B39" s="43"/>
      <c r="C39" s="43"/>
      <c r="D39" s="43"/>
      <c r="E39" s="45"/>
      <c r="F39" s="43"/>
      <c r="G39" s="43"/>
      <c r="H39" s="46"/>
      <c r="I39" s="46"/>
      <c r="J39" s="46"/>
      <c r="K39" s="46"/>
      <c r="L39" s="47"/>
      <c r="M39" s="51"/>
      <c r="N39" s="68"/>
      <c r="O39" s="51"/>
      <c r="P39" s="8"/>
      <c r="Q39" s="8"/>
      <c r="R39" s="8"/>
      <c r="S39" s="8"/>
      <c r="T39" s="8"/>
      <c r="U39" s="8"/>
      <c r="V39" s="8"/>
      <c r="W39" s="8"/>
      <c r="X39" s="8"/>
      <c r="Y39" s="50"/>
      <c r="Z39" s="8"/>
      <c r="AA39" s="50"/>
    </row>
    <row r="40" spans="1:27" ht="30" hidden="1" customHeight="1" x14ac:dyDescent="0.2">
      <c r="A40" s="43"/>
      <c r="B40" s="43"/>
      <c r="C40" s="43"/>
      <c r="D40" s="44"/>
      <c r="E40" s="43"/>
      <c r="F40" s="43"/>
      <c r="G40" s="45"/>
      <c r="H40" s="43"/>
      <c r="I40" s="43"/>
      <c r="J40" s="46"/>
      <c r="K40" s="46"/>
      <c r="L40" s="46"/>
      <c r="M40" s="46"/>
      <c r="N40" s="47"/>
      <c r="O40" s="51"/>
      <c r="P40" s="51"/>
      <c r="Q40" s="51"/>
      <c r="R40" s="8"/>
      <c r="S40" s="8"/>
      <c r="T40" s="8"/>
      <c r="U40" s="8"/>
      <c r="V40" s="8"/>
      <c r="W40" s="8"/>
      <c r="X40" s="8"/>
      <c r="Y40" s="8"/>
      <c r="Z40" s="8"/>
      <c r="AA40" s="50"/>
    </row>
  </sheetData>
  <mergeCells count="13">
    <mergeCell ref="B17:B27"/>
    <mergeCell ref="A6:D6"/>
    <mergeCell ref="E6:F6"/>
    <mergeCell ref="I6:L6"/>
    <mergeCell ref="B8:B10"/>
    <mergeCell ref="B12:B16"/>
    <mergeCell ref="D35:F35"/>
    <mergeCell ref="D37:F37"/>
    <mergeCell ref="O37:R37"/>
    <mergeCell ref="W37:Y37"/>
    <mergeCell ref="D38:F38"/>
    <mergeCell ref="O38:R38"/>
    <mergeCell ref="W38:Y38"/>
  </mergeCells>
  <dataValidations count="3">
    <dataValidation allowBlank="1" showInputMessage="1" showErrorMessage="1" prompt="CURSO_x000a_TALLER_x000a_SEMINARIO_x000a_CONFERENCIA_x000a_DIPLOMADO_x000a_OBJETO DE APRENDIZAJE_x000a_FORO_x000a_MESA REDONDA_x000a_MAESTRIA_x000a_CONGRESO" sqref="C7"/>
    <dataValidation allowBlank="1" showInputMessage="1" showErrorMessage="1" prompt="VISIÓN DEL SERVIDOR PÚBLICO_x000a_GERENCIALES_x000a_TÉCNICAS TRANSVERSALES_x000a_TÉCNICAS ESPECÍFICAS" sqref="B7"/>
    <dataValidation allowBlank="1" showInputMessage="1" showErrorMessage="1" prompt="INDUCCIÓN_x000a_FORTALECIMIENTO AL DESEMPEÑO_x000a_ACTUALIZACIÓN_x000a_DESARROLLO" sqref="G7"/>
  </dataValidations>
  <printOptions horizontalCentered="1" verticalCentered="1"/>
  <pageMargins left="0.15748031496062992" right="0.15748031496062992" top="0.15748031496062992" bottom="0.17" header="0.16" footer="0.17"/>
  <pageSetup paperSize="5" scale="60" orientation="landscape" r:id="rId1"/>
  <headerFooter alignWithMargins="0"/>
  <rowBreaks count="1" manualBreakCount="1">
    <brk id="33" max="2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PAC_2014</vt:lpstr>
      <vt:lpstr>PAC_2014!Área_de_impresión</vt:lpstr>
      <vt:lpstr>PAC_2014!Títulos_a_imprimir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Torres Venegas</dc:creator>
  <cp:lastModifiedBy>Elvia Amalia Torres Morales</cp:lastModifiedBy>
  <dcterms:created xsi:type="dcterms:W3CDTF">2014-09-17T16:44:36Z</dcterms:created>
  <dcterms:modified xsi:type="dcterms:W3CDTF">2014-10-01T22:11:48Z</dcterms:modified>
</cp:coreProperties>
</file>